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5920" windowHeight="13548"/>
  </bookViews>
  <sheets>
    <sheet name="Demand 16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1" l="1"/>
  <c r="O12" i="1"/>
  <c r="O16" i="1"/>
  <c r="O20" i="1"/>
  <c r="O24" i="1"/>
  <c r="O28" i="1"/>
  <c r="O32" i="1"/>
  <c r="O36" i="1"/>
  <c r="O4" i="1"/>
  <c r="C24" i="1" l="1"/>
  <c r="C25" i="1"/>
  <c r="C26" i="1"/>
  <c r="C27" i="1"/>
  <c r="C28" i="1"/>
  <c r="C29" i="1"/>
  <c r="C30" i="1"/>
  <c r="C31" i="1"/>
  <c r="C32" i="1"/>
  <c r="C33" i="1"/>
  <c r="C34" i="1"/>
  <c r="C35" i="1"/>
  <c r="Q24" i="1"/>
  <c r="Q25" i="1"/>
  <c r="Q26" i="1"/>
  <c r="Q27" i="1"/>
  <c r="Q28" i="1"/>
  <c r="Q29" i="1"/>
  <c r="Q30" i="1"/>
  <c r="Q31" i="1"/>
  <c r="Q32" i="1"/>
  <c r="Q33" i="1"/>
  <c r="Q34" i="1"/>
  <c r="Q35" i="1"/>
  <c r="M24" i="1"/>
  <c r="M28" i="1"/>
  <c r="M32" i="1"/>
  <c r="K24" i="1"/>
  <c r="K25" i="1"/>
  <c r="K26" i="1"/>
  <c r="K27" i="1"/>
  <c r="K28" i="1"/>
  <c r="K29" i="1"/>
  <c r="K30" i="1"/>
  <c r="K31" i="1"/>
  <c r="K32" i="1"/>
  <c r="K33" i="1"/>
  <c r="K34" i="1"/>
  <c r="K35" i="1"/>
  <c r="Q4" i="1"/>
  <c r="Q5" i="1"/>
  <c r="Q6" i="1"/>
  <c r="Q7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36" i="1"/>
  <c r="Q37" i="1"/>
  <c r="Q38" i="1"/>
  <c r="Q39" i="1"/>
  <c r="Q8" i="1"/>
  <c r="K20" i="1"/>
  <c r="K21" i="1"/>
  <c r="K22" i="1"/>
  <c r="K23" i="1"/>
  <c r="M20" i="1"/>
  <c r="C23" i="1"/>
  <c r="C22" i="1"/>
  <c r="C21" i="1"/>
  <c r="C20" i="1"/>
  <c r="L32" i="1" l="1"/>
  <c r="R24" i="1"/>
  <c r="P32" i="1"/>
  <c r="N28" i="1"/>
  <c r="P24" i="1"/>
  <c r="R32" i="1"/>
  <c r="R28" i="1"/>
  <c r="L28" i="1"/>
  <c r="N24" i="1"/>
  <c r="R20" i="1"/>
  <c r="P28" i="1"/>
  <c r="N32" i="1"/>
  <c r="L24" i="1"/>
  <c r="L20" i="1"/>
  <c r="S24" i="1" l="1"/>
  <c r="S28" i="1"/>
  <c r="S32" i="1"/>
  <c r="P20" i="1"/>
  <c r="P16" i="1" l="1"/>
  <c r="P36" i="1"/>
  <c r="P12" i="1"/>
  <c r="P8" i="1"/>
  <c r="M8" i="1"/>
  <c r="M12" i="1"/>
  <c r="M16" i="1"/>
  <c r="M36" i="1"/>
  <c r="M4" i="1"/>
  <c r="R4" i="1"/>
  <c r="N16" i="1" l="1"/>
  <c r="N20" i="1"/>
  <c r="N8" i="1"/>
  <c r="N12" i="1"/>
  <c r="N36" i="1"/>
  <c r="C39" i="1"/>
  <c r="C38" i="1"/>
  <c r="C37" i="1"/>
  <c r="C36" i="1"/>
  <c r="C15" i="1"/>
  <c r="C14" i="1"/>
  <c r="C13" i="1"/>
  <c r="C12" i="1"/>
  <c r="C11" i="1"/>
  <c r="C10" i="1"/>
  <c r="C9" i="1"/>
  <c r="C8" i="1"/>
  <c r="C7" i="1"/>
  <c r="C6" i="1"/>
  <c r="C5" i="1"/>
  <c r="C4" i="1"/>
  <c r="K39" i="1"/>
  <c r="K38" i="1"/>
  <c r="K37" i="1"/>
  <c r="K36" i="1"/>
  <c r="L36" i="1" l="1"/>
  <c r="R36" i="1"/>
  <c r="K19" i="1"/>
  <c r="C19" i="1"/>
  <c r="K18" i="1"/>
  <c r="C18" i="1"/>
  <c r="K17" i="1"/>
  <c r="C17" i="1"/>
  <c r="K16" i="1"/>
  <c r="C16" i="1"/>
  <c r="K15" i="1"/>
  <c r="K14" i="1"/>
  <c r="K13" i="1"/>
  <c r="K12" i="1"/>
  <c r="K11" i="1"/>
  <c r="K10" i="1"/>
  <c r="K9" i="1"/>
  <c r="K8" i="1"/>
  <c r="K7" i="1"/>
  <c r="K6" i="1"/>
  <c r="K5" i="1"/>
  <c r="K4" i="1"/>
  <c r="L4" i="1" l="1"/>
  <c r="L8" i="1"/>
  <c r="L12" i="1"/>
  <c r="L16" i="1"/>
  <c r="R8" i="1"/>
  <c r="R12" i="1"/>
  <c r="R16" i="1"/>
  <c r="S36" i="1" l="1"/>
  <c r="S20" i="1"/>
  <c r="S16" i="1"/>
  <c r="S12" i="1"/>
  <c r="S8" i="1"/>
</calcChain>
</file>

<file path=xl/sharedStrings.xml><?xml version="1.0" encoding="utf-8"?>
<sst xmlns="http://schemas.openxmlformats.org/spreadsheetml/2006/main" count="67" uniqueCount="47">
  <si>
    <t xml:space="preserve"> Time value 20</t>
  </si>
  <si>
    <t>Station</t>
  </si>
  <si>
    <t>Boarding Passengers</t>
  </si>
  <si>
    <t>Alighting Passengers</t>
  </si>
  <si>
    <t>Total Passengers</t>
  </si>
  <si>
    <t>Available Buses</t>
  </si>
  <si>
    <t>Used Buses</t>
  </si>
  <si>
    <t>Relocation Buses</t>
  </si>
  <si>
    <t>Vehicle travelled Distance (Km)</t>
  </si>
  <si>
    <t>Total Passenger travel time (hour)</t>
  </si>
  <si>
    <t>Average passenger distance travelled to each station (Km)</t>
  </si>
  <si>
    <t>Total passenger average distance travelled (Km)</t>
  </si>
  <si>
    <t>cost</t>
  </si>
  <si>
    <t>total cost</t>
  </si>
  <si>
    <t xml:space="preserve"> (+,-)</t>
  </si>
  <si>
    <t>#1</t>
  </si>
  <si>
    <t>#2</t>
  </si>
  <si>
    <t>#3</t>
  </si>
  <si>
    <t>#4</t>
  </si>
  <si>
    <t>Total passenger travel cost ($)</t>
  </si>
  <si>
    <t>Total bus operating cost ($)</t>
  </si>
  <si>
    <t>Percentage Change (passenger cost)</t>
  </si>
  <si>
    <t>Percentage Change (operating cost)</t>
  </si>
  <si>
    <t>Percentage Change (total cost)</t>
  </si>
  <si>
    <t>ratio 1</t>
  </si>
  <si>
    <t>ratio 1.5</t>
  </si>
  <si>
    <t>ratio 2</t>
  </si>
  <si>
    <t>ratio 2.5</t>
  </si>
  <si>
    <t>ratio 3</t>
  </si>
  <si>
    <t>ratio 3.5</t>
  </si>
  <si>
    <t>ratio 4</t>
  </si>
  <si>
    <t>ratio 4.5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</si>
  <si>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</si>
  <si>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</si>
  <si>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</si>
  <si>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</si>
  <si>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</si>
  <si>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</si>
  <si>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</si>
  <si>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</si>
  <si>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</si>
  <si>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</si>
  <si>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</si>
  <si>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</si>
  <si>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Maximum ratio</t>
  </si>
  <si>
    <t>Maximum Used  Cpacity</t>
  </si>
  <si>
    <t>ratio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</si>
</sst>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u/>
      <sz val="8"/>
      <color rgb="FFFF0000"/>
      <name val="Times New Roman"/>
      <family val="1"/>
    </font>
    <font>
      <sz val="8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indexed="64"/>
      </top>
      <bottom/>
      <diagonal/>
    </border>
    <border>
      <left/>
      <right style="medium">
        <color rgb="FFFFFFFF"/>
      </right>
      <top style="medium">
        <color indexed="64"/>
      </top>
      <bottom/>
      <diagonal/>
    </border>
    <border>
      <left style="medium">
        <color rgb="FFFFFFFF"/>
      </left>
      <right/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indexed="64"/>
      </bottom>
      <diagonal/>
    </border>
    <border>
      <left/>
      <right style="medium">
        <color rgb="FFFFFFFF"/>
      </right>
      <top/>
      <bottom style="medium">
        <color indexed="64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2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passenger travel cost ($)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'Demand 160'!$A$4:$A$39</c:f>
              <c:strCache>
                <c:ptCount val="33"/>
                <c:pt idx="0">
                  <c:v>ratio 1</c:v>
                </c:pt>
                <c:pt idx="4">
                  <c:v>ratio 1.5</c:v>
                </c:pt>
                <c:pt idx="8">
                  <c:v>ratio 2</c:v>
                </c:pt>
                <c:pt idx="12">
                  <c:v>ratio 2.5</c:v>
                </c:pt>
                <c:pt idx="16">
                  <c:v>ratio 3</c:v>
                </c:pt>
                <c:pt idx="20">
                  <c:v>ratio 3.5</c:v>
                </c:pt>
                <c:pt idx="24">
                  <c:v>ratio 4</c:v>
                </c:pt>
                <c:pt idx="28">
                  <c:v>ratio 4.5</c:v>
                </c:pt>
                <c:pt idx="32">
                  <c:v>ratio 5</c:v>
                </c:pt>
              </c:strCache>
            </c:strRef>
          </c:cat>
          <c:val>
            <c:numRef>
              <c:f>'Demand 160'!$M$4:$M$39</c:f>
              <c:numCache>
                <c:formatCode>0.00</c:formatCode>
                <c:ptCount val="36"/>
                <c:pt idx="0">
                  <c:v>189.40199999999999</c:v>
                </c:pt>
                <c:pt idx="4">
                  <c:v>211.05599999999998</c:v>
                </c:pt>
                <c:pt idx="8">
                  <c:v>223.30600000000001</c:v>
                </c:pt>
                <c:pt idx="12">
                  <c:v>226.85599999999999</c:v>
                </c:pt>
                <c:pt idx="16">
                  <c:v>225.196</c:v>
                </c:pt>
                <c:pt idx="20">
                  <c:v>225.196</c:v>
                </c:pt>
                <c:pt idx="24">
                  <c:v>225.196</c:v>
                </c:pt>
                <c:pt idx="28">
                  <c:v>225.196</c:v>
                </c:pt>
                <c:pt idx="32">
                  <c:v>225.196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7C-439B-8B5D-0DFEB5AA1AF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-116397328"/>
        <c:axId val="-116410928"/>
      </c:lineChart>
      <c:catAx>
        <c:axId val="-116397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6410928"/>
        <c:crosses val="autoZero"/>
        <c:auto val="1"/>
        <c:lblAlgn val="ctr"/>
        <c:lblOffset val="100"/>
        <c:noMultiLvlLbl val="0"/>
      </c:catAx>
      <c:valAx>
        <c:axId val="-116410928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6397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bus operating cost ($)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'Demand 160'!$A$4:$A$39</c:f>
              <c:strCache>
                <c:ptCount val="33"/>
                <c:pt idx="0">
                  <c:v>ratio 1</c:v>
                </c:pt>
                <c:pt idx="4">
                  <c:v>ratio 1.5</c:v>
                </c:pt>
                <c:pt idx="8">
                  <c:v>ratio 2</c:v>
                </c:pt>
                <c:pt idx="12">
                  <c:v>ratio 2.5</c:v>
                </c:pt>
                <c:pt idx="16">
                  <c:v>ratio 3</c:v>
                </c:pt>
                <c:pt idx="20">
                  <c:v>ratio 3.5</c:v>
                </c:pt>
                <c:pt idx="24">
                  <c:v>ratio 4</c:v>
                </c:pt>
                <c:pt idx="28">
                  <c:v>ratio 4.5</c:v>
                </c:pt>
                <c:pt idx="32">
                  <c:v>ratio 5</c:v>
                </c:pt>
              </c:strCache>
            </c:strRef>
          </c:cat>
          <c:val>
            <c:numRef>
              <c:f>'Demand 160'!$O$4:$O$39</c:f>
              <c:numCache>
                <c:formatCode>0.00</c:formatCode>
                <c:ptCount val="36"/>
                <c:pt idx="0">
                  <c:v>687.42899999999986</c:v>
                </c:pt>
                <c:pt idx="4">
                  <c:v>301.74600000000004</c:v>
                </c:pt>
                <c:pt idx="8">
                  <c:v>273.15300000000002</c:v>
                </c:pt>
                <c:pt idx="12">
                  <c:v>267.87599999999998</c:v>
                </c:pt>
                <c:pt idx="16">
                  <c:v>267.14400000000001</c:v>
                </c:pt>
                <c:pt idx="20">
                  <c:v>267.14400000000001</c:v>
                </c:pt>
                <c:pt idx="24">
                  <c:v>267.14400000000001</c:v>
                </c:pt>
                <c:pt idx="28">
                  <c:v>267.14400000000001</c:v>
                </c:pt>
                <c:pt idx="32">
                  <c:v>267.14400000000001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8A-4305-98A0-752467481CB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-30420608"/>
        <c:axId val="-30424416"/>
      </c:lineChart>
      <c:catAx>
        <c:axId val="-30420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0424416"/>
        <c:crosses val="autoZero"/>
        <c:auto val="1"/>
        <c:lblAlgn val="ctr"/>
        <c:lblOffset val="100"/>
        <c:noMultiLvlLbl val="0"/>
      </c:catAx>
      <c:valAx>
        <c:axId val="-30424416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0420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cost ($)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'Demand 160'!$A$4:$A$39</c:f>
              <c:strCache>
                <c:ptCount val="33"/>
                <c:pt idx="0">
                  <c:v>ratio 1</c:v>
                </c:pt>
                <c:pt idx="4">
                  <c:v>ratio 1.5</c:v>
                </c:pt>
                <c:pt idx="8">
                  <c:v>ratio 2</c:v>
                </c:pt>
                <c:pt idx="12">
                  <c:v>ratio 2.5</c:v>
                </c:pt>
                <c:pt idx="16">
                  <c:v>ratio 3</c:v>
                </c:pt>
                <c:pt idx="20">
                  <c:v>ratio 3.5</c:v>
                </c:pt>
                <c:pt idx="24">
                  <c:v>ratio 4</c:v>
                </c:pt>
                <c:pt idx="28">
                  <c:v>ratio 4.5</c:v>
                </c:pt>
                <c:pt idx="32">
                  <c:v>ratio 5</c:v>
                </c:pt>
              </c:strCache>
            </c:strRef>
          </c:cat>
          <c:val>
            <c:numRef>
              <c:f>'Demand 160'!$R$4:$R$39</c:f>
              <c:numCache>
                <c:formatCode>0.00</c:formatCode>
                <c:ptCount val="36"/>
                <c:pt idx="0">
                  <c:v>876.8309999999999</c:v>
                </c:pt>
                <c:pt idx="4">
                  <c:v>512.80200000000013</c:v>
                </c:pt>
                <c:pt idx="8">
                  <c:v>496.459</c:v>
                </c:pt>
                <c:pt idx="12">
                  <c:v>494.73200000000003</c:v>
                </c:pt>
                <c:pt idx="16">
                  <c:v>492.34000000000003</c:v>
                </c:pt>
                <c:pt idx="20">
                  <c:v>492.34000000000003</c:v>
                </c:pt>
                <c:pt idx="24">
                  <c:v>492.34000000000003</c:v>
                </c:pt>
                <c:pt idx="28">
                  <c:v>492.34000000000003</c:v>
                </c:pt>
                <c:pt idx="32">
                  <c:v>492.34000000000003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08-473A-BE80-987BB73DD61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-30422784"/>
        <c:axId val="-30411904"/>
      </c:lineChart>
      <c:catAx>
        <c:axId val="-30422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0411904"/>
        <c:crosses val="autoZero"/>
        <c:auto val="1"/>
        <c:lblAlgn val="ctr"/>
        <c:lblOffset val="100"/>
        <c:noMultiLvlLbl val="0"/>
      </c:catAx>
      <c:valAx>
        <c:axId val="-30411904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0422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243840</xdr:colOff>
      <xdr:row>40</xdr:row>
      <xdr:rowOff>70484</xdr:rowOff>
    </xdr:from>
    <xdr:to>
      <xdr:col>9</xdr:col>
      <xdr:colOff>405766</xdr:colOff>
      <xdr:row>57</xdr:row>
      <xdr:rowOff>97790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486410</xdr:colOff>
      <xdr:row>39</xdr:row>
      <xdr:rowOff>160654</xdr:rowOff>
    </xdr:from>
    <xdr:to>
      <xdr:col>21</xdr:col>
      <xdr:colOff>10160</xdr:colOff>
      <xdr:row>55</xdr:row>
      <xdr:rowOff>163829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419100</xdr:colOff>
      <xdr:row>56</xdr:row>
      <xdr:rowOff>149224</xdr:rowOff>
    </xdr:from>
    <xdr:to>
      <xdr:col>20</xdr:col>
      <xdr:colOff>584200</xdr:colOff>
      <xdr:row>72</xdr:row>
      <xdr:rowOff>177799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workbookViewId="0">
      <selection activeCell="U7" sqref="U7"/>
    </sheetView>
  </sheetViews>
  <sheetFormatPr defaultRowHeight="14.4" x14ac:dyDescent="0.3"/>
  <sheetData>
    <row r="1" spans="1:21" ht="15" thickBot="1" x14ac:dyDescent="0.35">
      <c r="A1" t="s">
        <v>0</v>
      </c>
    </row>
    <row r="2" spans="1:21" ht="20.399999999999999" customHeight="1" x14ac:dyDescent="0.3">
      <c r="A2" s="24"/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1" t="s">
        <v>7</v>
      </c>
      <c r="I2" s="24" t="s">
        <v>8</v>
      </c>
      <c r="J2" s="24" t="s">
        <v>9</v>
      </c>
      <c r="K2" s="24" t="s">
        <v>10</v>
      </c>
      <c r="L2" s="24" t="s">
        <v>11</v>
      </c>
      <c r="M2" s="14" t="s">
        <v>19</v>
      </c>
      <c r="N2" s="14" t="s">
        <v>21</v>
      </c>
      <c r="O2" s="14" t="s">
        <v>20</v>
      </c>
      <c r="P2" s="14" t="s">
        <v>22</v>
      </c>
      <c r="Q2" s="14" t="s">
        <v>12</v>
      </c>
      <c r="R2" s="14" t="s">
        <v>13</v>
      </c>
      <c r="S2" s="14" t="s">
        <v>23</v>
      </c>
      <c r="T2" s="13" t="s">
        <v>44</v>
      </c>
      <c r="U2" s="13" t="s">
        <v>45</v>
      </c>
    </row>
    <row r="3" spans="1:21" ht="15" thickBot="1" x14ac:dyDescent="0.35">
      <c r="A3" s="25"/>
      <c r="B3" s="25"/>
      <c r="C3" s="25"/>
      <c r="D3" s="25"/>
      <c r="E3" s="25"/>
      <c r="F3" s="25"/>
      <c r="G3" s="25"/>
      <c r="H3" s="2" t="s">
        <v>14</v>
      </c>
      <c r="I3" s="25"/>
      <c r="J3" s="25"/>
      <c r="K3" s="25"/>
      <c r="L3" s="25"/>
      <c r="M3" s="15"/>
      <c r="N3" s="15"/>
      <c r="O3" s="15"/>
      <c r="P3" s="15"/>
      <c r="Q3" s="15"/>
      <c r="R3" s="15"/>
      <c r="S3" s="15"/>
      <c r="T3" s="13"/>
      <c r="U3" s="13"/>
    </row>
    <row r="4" spans="1:21" ht="15" thickBot="1" x14ac:dyDescent="0.35">
      <c r="A4" s="26" t="s">
        <v>24</v>
      </c>
      <c r="B4" s="3" t="s">
        <v>15</v>
      </c>
      <c r="C4" s="3">
        <f>E4-D4</f>
        <v>20</v>
      </c>
      <c r="D4" s="3">
        <v>20</v>
      </c>
      <c r="E4" s="3">
        <v>40</v>
      </c>
      <c r="F4" s="4">
        <v>20</v>
      </c>
      <c r="G4" s="3">
        <v>20</v>
      </c>
      <c r="H4" s="3">
        <v>0</v>
      </c>
      <c r="I4" s="8">
        <v>62.051000000000002</v>
      </c>
      <c r="J4" s="11">
        <v>2.5249999999999999</v>
      </c>
      <c r="K4" s="5">
        <f>J4*45/E4</f>
        <v>2.8406250000000002</v>
      </c>
      <c r="L4" s="16">
        <f>(E4*K4+E5*K5+E6*K6+E7*K7)/160</f>
        <v>2.6634656250000002</v>
      </c>
      <c r="M4" s="16">
        <f>(J4+J5+J6+J7)*20</f>
        <v>189.40199999999999</v>
      </c>
      <c r="N4" s="16"/>
      <c r="O4" s="16">
        <f>3*(I4+I5+I6+I7)</f>
        <v>687.42899999999986</v>
      </c>
      <c r="P4" s="16"/>
      <c r="Q4" s="10">
        <f t="shared" ref="Q4:Q7" si="0">3*I4+20*J4</f>
        <v>236.65300000000002</v>
      </c>
      <c r="R4" s="29">
        <f>SUM(Q4:Q7)</f>
        <v>876.8309999999999</v>
      </c>
      <c r="S4" s="19"/>
      <c r="T4" s="7">
        <v>1</v>
      </c>
      <c r="U4" s="7">
        <v>1</v>
      </c>
    </row>
    <row r="5" spans="1:21" ht="15" thickBot="1" x14ac:dyDescent="0.35">
      <c r="A5" s="27"/>
      <c r="B5" s="3" t="s">
        <v>16</v>
      </c>
      <c r="C5" s="3">
        <f t="shared" ref="C5:C7" si="1">E5-D5</f>
        <v>20</v>
      </c>
      <c r="D5" s="3">
        <v>20</v>
      </c>
      <c r="E5" s="3">
        <v>40</v>
      </c>
      <c r="F5" s="4">
        <v>20</v>
      </c>
      <c r="G5" s="3">
        <v>20</v>
      </c>
      <c r="H5" s="3">
        <v>0</v>
      </c>
      <c r="I5" s="8">
        <v>50.899000000000001</v>
      </c>
      <c r="J5" s="11">
        <v>2.0979000000000001</v>
      </c>
      <c r="K5" s="5">
        <f t="shared" ref="K5:K35" si="2">J5*45/E5</f>
        <v>2.3601375</v>
      </c>
      <c r="L5" s="17"/>
      <c r="M5" s="17"/>
      <c r="N5" s="17"/>
      <c r="O5" s="17"/>
      <c r="P5" s="17"/>
      <c r="Q5" s="10">
        <f t="shared" si="0"/>
        <v>194.655</v>
      </c>
      <c r="R5" s="30"/>
      <c r="S5" s="20"/>
      <c r="T5" s="7">
        <v>1</v>
      </c>
      <c r="U5" s="7">
        <v>1</v>
      </c>
    </row>
    <row r="6" spans="1:21" ht="15" thickBot="1" x14ac:dyDescent="0.35">
      <c r="A6" s="27"/>
      <c r="B6" s="3" t="s">
        <v>17</v>
      </c>
      <c r="C6" s="3">
        <f t="shared" si="1"/>
        <v>20</v>
      </c>
      <c r="D6" s="3">
        <v>20</v>
      </c>
      <c r="E6" s="3">
        <v>40</v>
      </c>
      <c r="F6" s="4">
        <v>20</v>
      </c>
      <c r="G6" s="3">
        <v>20</v>
      </c>
      <c r="H6" s="3">
        <v>0</v>
      </c>
      <c r="I6" s="8">
        <v>58.588999999999999</v>
      </c>
      <c r="J6" s="11">
        <v>2.4782999999999999</v>
      </c>
      <c r="K6" s="5">
        <f t="shared" si="2"/>
        <v>2.7880875000000001</v>
      </c>
      <c r="L6" s="17"/>
      <c r="M6" s="17"/>
      <c r="N6" s="17"/>
      <c r="O6" s="17"/>
      <c r="P6" s="17"/>
      <c r="Q6" s="10">
        <f t="shared" si="0"/>
        <v>225.333</v>
      </c>
      <c r="R6" s="30"/>
      <c r="S6" s="20"/>
      <c r="T6" s="7">
        <v>1</v>
      </c>
      <c r="U6" s="7">
        <v>2</v>
      </c>
    </row>
    <row r="7" spans="1:21" ht="15" thickBot="1" x14ac:dyDescent="0.35">
      <c r="A7" s="28"/>
      <c r="B7" s="3" t="s">
        <v>18</v>
      </c>
      <c r="C7" s="3">
        <f t="shared" si="1"/>
        <v>20</v>
      </c>
      <c r="D7" s="3">
        <v>20</v>
      </c>
      <c r="E7" s="3">
        <v>40</v>
      </c>
      <c r="F7" s="4">
        <v>20</v>
      </c>
      <c r="G7" s="3">
        <v>20</v>
      </c>
      <c r="H7" s="3">
        <v>0</v>
      </c>
      <c r="I7" s="8">
        <v>57.603999999999999</v>
      </c>
      <c r="J7" s="11">
        <v>2.3689</v>
      </c>
      <c r="K7" s="5">
        <f t="shared" si="2"/>
        <v>2.6650125</v>
      </c>
      <c r="L7" s="18"/>
      <c r="M7" s="18"/>
      <c r="N7" s="18"/>
      <c r="O7" s="18"/>
      <c r="P7" s="18"/>
      <c r="Q7" s="10">
        <f t="shared" si="0"/>
        <v>220.19</v>
      </c>
      <c r="R7" s="31"/>
      <c r="S7" s="20"/>
      <c r="T7" s="7">
        <v>1</v>
      </c>
      <c r="U7" s="7">
        <v>1</v>
      </c>
    </row>
    <row r="8" spans="1:21" ht="15" thickBot="1" x14ac:dyDescent="0.35">
      <c r="A8" s="26" t="s">
        <v>25</v>
      </c>
      <c r="B8" s="3" t="s">
        <v>15</v>
      </c>
      <c r="C8" s="3">
        <f>E8-D8</f>
        <v>20</v>
      </c>
      <c r="D8" s="3">
        <v>20</v>
      </c>
      <c r="E8" s="3">
        <v>40</v>
      </c>
      <c r="F8" s="4">
        <v>20</v>
      </c>
      <c r="G8" s="3">
        <v>7</v>
      </c>
      <c r="H8" s="3">
        <v>0</v>
      </c>
      <c r="I8" s="8">
        <v>23.609000000000002</v>
      </c>
      <c r="J8" s="11">
        <v>2.8685999999999998</v>
      </c>
      <c r="K8" s="5">
        <f t="shared" si="2"/>
        <v>3.2271749999999999</v>
      </c>
      <c r="L8" s="16">
        <f t="shared" ref="L8" si="3">(E8*K8+E9*K9+E10*K10+E11*K11)/160</f>
        <v>2.967975</v>
      </c>
      <c r="M8" s="16">
        <f t="shared" ref="M8" si="4">(J8+J9+J10+J11)*20</f>
        <v>211.05599999999998</v>
      </c>
      <c r="N8" s="16">
        <f>((M8-M4)/M4)*100</f>
        <v>11.432825418950168</v>
      </c>
      <c r="O8" s="16">
        <f t="shared" ref="O8" si="5">3*(I8+I9+I10+I11)</f>
        <v>301.74600000000004</v>
      </c>
      <c r="P8" s="16">
        <f>((O8-O4)/O4)*100</f>
        <v>-56.105139585324437</v>
      </c>
      <c r="Q8" s="5">
        <f>3*I8+20*J8</f>
        <v>128.19900000000001</v>
      </c>
      <c r="R8" s="29">
        <f t="shared" ref="R8" si="6">SUM(Q8:Q11)</f>
        <v>512.80200000000013</v>
      </c>
      <c r="S8" s="16">
        <f>((R8-R4)/R4)*100</f>
        <v>-41.516438173376599</v>
      </c>
      <c r="T8" s="7">
        <v>1.4854000000000001</v>
      </c>
      <c r="U8" s="7">
        <v>6</v>
      </c>
    </row>
    <row r="9" spans="1:21" ht="15" thickBot="1" x14ac:dyDescent="0.35">
      <c r="A9" s="27"/>
      <c r="B9" s="3" t="s">
        <v>16</v>
      </c>
      <c r="C9" s="3">
        <f t="shared" ref="C9:C11" si="7">E9-D9</f>
        <v>20</v>
      </c>
      <c r="D9" s="3">
        <v>20</v>
      </c>
      <c r="E9" s="3">
        <v>40</v>
      </c>
      <c r="F9" s="4">
        <v>20</v>
      </c>
      <c r="G9" s="3">
        <v>7</v>
      </c>
      <c r="H9" s="3">
        <v>0</v>
      </c>
      <c r="I9" s="8">
        <v>27.707000000000001</v>
      </c>
      <c r="J9" s="11">
        <v>2.262</v>
      </c>
      <c r="K9" s="5">
        <f t="shared" si="2"/>
        <v>2.5447500000000001</v>
      </c>
      <c r="L9" s="17"/>
      <c r="M9" s="17"/>
      <c r="N9" s="17"/>
      <c r="O9" s="17"/>
      <c r="P9" s="17"/>
      <c r="Q9" s="10">
        <f t="shared" ref="Q9:Q39" si="8">3*I9+20*J9</f>
        <v>128.36100000000002</v>
      </c>
      <c r="R9" s="30"/>
      <c r="S9" s="17"/>
      <c r="T9" s="7">
        <v>1.444</v>
      </c>
      <c r="U9" s="7">
        <v>5</v>
      </c>
    </row>
    <row r="10" spans="1:21" ht="15" thickBot="1" x14ac:dyDescent="0.35">
      <c r="A10" s="27"/>
      <c r="B10" s="3" t="s">
        <v>17</v>
      </c>
      <c r="C10" s="3">
        <f t="shared" si="7"/>
        <v>20</v>
      </c>
      <c r="D10" s="3">
        <v>20</v>
      </c>
      <c r="E10" s="3">
        <v>40</v>
      </c>
      <c r="F10" s="4">
        <v>20</v>
      </c>
      <c r="G10" s="3">
        <v>6</v>
      </c>
      <c r="H10" s="3">
        <v>0</v>
      </c>
      <c r="I10" s="8">
        <v>24.442</v>
      </c>
      <c r="J10" s="11">
        <v>2.7719</v>
      </c>
      <c r="K10" s="5">
        <f t="shared" si="2"/>
        <v>3.1183874999999999</v>
      </c>
      <c r="L10" s="17"/>
      <c r="M10" s="17"/>
      <c r="N10" s="17"/>
      <c r="O10" s="17"/>
      <c r="P10" s="17"/>
      <c r="Q10" s="10">
        <f t="shared" si="8"/>
        <v>128.76400000000001</v>
      </c>
      <c r="R10" s="30"/>
      <c r="S10" s="17"/>
      <c r="T10" s="7">
        <v>1.3986000000000001</v>
      </c>
      <c r="U10" s="7">
        <v>6</v>
      </c>
    </row>
    <row r="11" spans="1:21" ht="15" thickBot="1" x14ac:dyDescent="0.35">
      <c r="A11" s="28"/>
      <c r="B11" s="3" t="s">
        <v>18</v>
      </c>
      <c r="C11" s="3">
        <f t="shared" si="7"/>
        <v>20</v>
      </c>
      <c r="D11" s="3">
        <v>20</v>
      </c>
      <c r="E11" s="3">
        <v>40</v>
      </c>
      <c r="F11" s="4">
        <v>20</v>
      </c>
      <c r="G11" s="3">
        <v>7</v>
      </c>
      <c r="H11" s="3">
        <v>0</v>
      </c>
      <c r="I11" s="8">
        <v>24.824000000000002</v>
      </c>
      <c r="J11" s="11">
        <v>2.6503000000000001</v>
      </c>
      <c r="K11" s="5">
        <f t="shared" si="2"/>
        <v>2.9815875000000003</v>
      </c>
      <c r="L11" s="18"/>
      <c r="M11" s="18"/>
      <c r="N11" s="18"/>
      <c r="O11" s="18"/>
      <c r="P11" s="18"/>
      <c r="Q11" s="10">
        <f t="shared" si="8"/>
        <v>127.47800000000001</v>
      </c>
      <c r="R11" s="31"/>
      <c r="S11" s="18"/>
      <c r="T11" s="7">
        <v>1.4887999999999999</v>
      </c>
      <c r="U11" s="7">
        <v>5</v>
      </c>
    </row>
    <row r="12" spans="1:21" ht="15" thickBot="1" x14ac:dyDescent="0.35">
      <c r="A12" s="26" t="s">
        <v>26</v>
      </c>
      <c r="B12" s="3" t="s">
        <v>15</v>
      </c>
      <c r="C12" s="3">
        <f>E12-D12</f>
        <v>20</v>
      </c>
      <c r="D12" s="3">
        <v>20</v>
      </c>
      <c r="E12" s="3">
        <v>40</v>
      </c>
      <c r="F12" s="4">
        <v>20</v>
      </c>
      <c r="G12" s="3">
        <v>5</v>
      </c>
      <c r="H12" s="3">
        <v>0</v>
      </c>
      <c r="I12" s="8">
        <v>21.167000000000002</v>
      </c>
      <c r="J12" s="11">
        <v>2.9809000000000001</v>
      </c>
      <c r="K12" s="5">
        <f t="shared" si="2"/>
        <v>3.3535124999999999</v>
      </c>
      <c r="L12" s="16">
        <f t="shared" ref="L12" si="9">(E12*K12+E13*K13+E14*K14+E15*K15)/160</f>
        <v>3.1402406249999997</v>
      </c>
      <c r="M12" s="16">
        <f t="shared" ref="M12" si="10">(J12+J13+J14+J15)*20</f>
        <v>223.30600000000001</v>
      </c>
      <c r="N12" s="16">
        <f>((M12-M8)/M8)*100</f>
        <v>5.8041467667349096</v>
      </c>
      <c r="O12" s="16">
        <f t="shared" ref="O12" si="11">3*(I12+I13+I14+I15)</f>
        <v>273.15300000000002</v>
      </c>
      <c r="P12" s="16">
        <f>((O12-O8)/O8)*100</f>
        <v>-9.4758505498001675</v>
      </c>
      <c r="Q12" s="10">
        <f t="shared" si="8"/>
        <v>123.119</v>
      </c>
      <c r="R12" s="29">
        <f t="shared" ref="R12" si="12">SUM(Q12:Q15)</f>
        <v>496.459</v>
      </c>
      <c r="S12" s="16">
        <f t="shared" ref="S12" si="13">((R12-R8)/R8)*100</f>
        <v>-3.1870000507018554</v>
      </c>
      <c r="T12" s="7">
        <v>1.7506999999999999</v>
      </c>
      <c r="U12" s="7">
        <v>8</v>
      </c>
    </row>
    <row r="13" spans="1:21" ht="15" thickBot="1" x14ac:dyDescent="0.35">
      <c r="A13" s="27"/>
      <c r="B13" s="3" t="s">
        <v>16</v>
      </c>
      <c r="C13" s="3">
        <f t="shared" ref="C13:C15" si="14">E13-D13</f>
        <v>20</v>
      </c>
      <c r="D13" s="3">
        <v>20</v>
      </c>
      <c r="E13" s="3">
        <v>40</v>
      </c>
      <c r="F13" s="4">
        <v>20</v>
      </c>
      <c r="G13" s="3">
        <v>6</v>
      </c>
      <c r="H13" s="3">
        <v>0</v>
      </c>
      <c r="I13" s="8">
        <v>24.887</v>
      </c>
      <c r="J13" s="11">
        <v>2.4563999999999999</v>
      </c>
      <c r="K13" s="5">
        <f t="shared" si="2"/>
        <v>2.7634499999999997</v>
      </c>
      <c r="L13" s="17"/>
      <c r="M13" s="17"/>
      <c r="N13" s="17"/>
      <c r="O13" s="17"/>
      <c r="P13" s="17"/>
      <c r="Q13" s="10">
        <f t="shared" si="8"/>
        <v>123.789</v>
      </c>
      <c r="R13" s="30"/>
      <c r="S13" s="17"/>
      <c r="T13" s="7">
        <v>1.9224000000000001</v>
      </c>
      <c r="U13" s="7">
        <v>5</v>
      </c>
    </row>
    <row r="14" spans="1:21" ht="15" thickBot="1" x14ac:dyDescent="0.35">
      <c r="A14" s="27"/>
      <c r="B14" s="3" t="s">
        <v>17</v>
      </c>
      <c r="C14" s="3">
        <f t="shared" si="14"/>
        <v>20</v>
      </c>
      <c r="D14" s="3">
        <v>20</v>
      </c>
      <c r="E14" s="3">
        <v>40</v>
      </c>
      <c r="F14" s="4">
        <v>20</v>
      </c>
      <c r="G14" s="3">
        <v>5</v>
      </c>
      <c r="H14" s="3">
        <v>0</v>
      </c>
      <c r="I14" s="8">
        <v>22.9</v>
      </c>
      <c r="J14" s="11">
        <v>2.9214000000000002</v>
      </c>
      <c r="K14" s="5">
        <f t="shared" si="2"/>
        <v>3.2865750000000005</v>
      </c>
      <c r="L14" s="17"/>
      <c r="M14" s="17"/>
      <c r="N14" s="17"/>
      <c r="O14" s="17"/>
      <c r="P14" s="17"/>
      <c r="Q14" s="10">
        <f t="shared" si="8"/>
        <v>127.12799999999999</v>
      </c>
      <c r="R14" s="30"/>
      <c r="S14" s="17"/>
      <c r="T14" s="7">
        <v>1.5975999999999999</v>
      </c>
      <c r="U14" s="7">
        <v>6</v>
      </c>
    </row>
    <row r="15" spans="1:21" ht="15" thickBot="1" x14ac:dyDescent="0.35">
      <c r="A15" s="28"/>
      <c r="B15" s="3" t="s">
        <v>18</v>
      </c>
      <c r="C15" s="3">
        <f t="shared" si="14"/>
        <v>20</v>
      </c>
      <c r="D15" s="3">
        <v>20</v>
      </c>
      <c r="E15" s="3">
        <v>40</v>
      </c>
      <c r="F15" s="4">
        <v>20</v>
      </c>
      <c r="G15" s="3">
        <v>5</v>
      </c>
      <c r="H15" s="3">
        <v>9</v>
      </c>
      <c r="I15" s="12">
        <v>22.097000000000001</v>
      </c>
      <c r="J15" s="11">
        <v>2.8066</v>
      </c>
      <c r="K15" s="5">
        <f t="shared" si="2"/>
        <v>3.1574249999999999</v>
      </c>
      <c r="L15" s="18"/>
      <c r="M15" s="18"/>
      <c r="N15" s="18"/>
      <c r="O15" s="18"/>
      <c r="P15" s="18"/>
      <c r="Q15" s="10">
        <f t="shared" si="8"/>
        <v>122.423</v>
      </c>
      <c r="R15" s="31"/>
      <c r="S15" s="18"/>
      <c r="T15" s="7">
        <v>1.8894</v>
      </c>
      <c r="U15" s="7">
        <v>6</v>
      </c>
    </row>
    <row r="16" spans="1:21" ht="15" thickBot="1" x14ac:dyDescent="0.35">
      <c r="A16" s="26" t="s">
        <v>27</v>
      </c>
      <c r="B16" s="3" t="s">
        <v>15</v>
      </c>
      <c r="C16" s="3">
        <f>E16-D16</f>
        <v>20</v>
      </c>
      <c r="D16" s="3">
        <v>20</v>
      </c>
      <c r="E16" s="3">
        <v>40</v>
      </c>
      <c r="F16" s="4">
        <v>20</v>
      </c>
      <c r="G16" s="3">
        <v>5</v>
      </c>
      <c r="H16" s="3">
        <v>0</v>
      </c>
      <c r="I16" s="12">
        <v>21.167000000000002</v>
      </c>
      <c r="J16" s="11">
        <v>2.9809000000000001</v>
      </c>
      <c r="K16" s="5">
        <f t="shared" si="2"/>
        <v>3.3535124999999999</v>
      </c>
      <c r="L16" s="16">
        <f t="shared" ref="L16" si="15">(E16*K16+E17*K17+E18*K18+E19*K19)/160</f>
        <v>3.1901625000000005</v>
      </c>
      <c r="M16" s="16">
        <f t="shared" ref="M16" si="16">(J16+J17+J18+J19)*20</f>
        <v>226.85599999999999</v>
      </c>
      <c r="N16" s="16">
        <f t="shared" ref="N16" si="17">((M16-M12)/M12)*100</f>
        <v>1.5897468048328225</v>
      </c>
      <c r="O16" s="16">
        <f t="shared" ref="O16" si="18">3*(I16+I17+I18+I19)</f>
        <v>267.87599999999998</v>
      </c>
      <c r="P16" s="16">
        <f>((O16-O12)/O12)*100</f>
        <v>-1.9318843285631289</v>
      </c>
      <c r="Q16" s="10">
        <f t="shared" si="8"/>
        <v>123.119</v>
      </c>
      <c r="R16" s="21">
        <f t="shared" ref="R16" si="19">SUM(Q16:Q19)</f>
        <v>494.73200000000003</v>
      </c>
      <c r="S16" s="16">
        <f t="shared" ref="S16" si="20">((R16-R12)/R12)*100</f>
        <v>-0.3478635698013281</v>
      </c>
      <c r="T16" s="7">
        <v>1.7506999999999999</v>
      </c>
      <c r="U16" s="7">
        <v>8</v>
      </c>
    </row>
    <row r="17" spans="1:21" ht="15" thickBot="1" x14ac:dyDescent="0.35">
      <c r="A17" s="27"/>
      <c r="B17" s="3" t="s">
        <v>16</v>
      </c>
      <c r="C17" s="3">
        <f t="shared" ref="C17:C19" si="21">E17-D17</f>
        <v>20</v>
      </c>
      <c r="D17" s="3">
        <v>20</v>
      </c>
      <c r="E17" s="3">
        <v>40</v>
      </c>
      <c r="F17" s="4">
        <v>20</v>
      </c>
      <c r="G17" s="3">
        <v>7</v>
      </c>
      <c r="H17" s="3">
        <v>0</v>
      </c>
      <c r="I17" s="8">
        <v>23.19</v>
      </c>
      <c r="J17" s="11">
        <v>2.6408999999999998</v>
      </c>
      <c r="K17" s="5">
        <f t="shared" si="2"/>
        <v>2.9710124999999996</v>
      </c>
      <c r="L17" s="17"/>
      <c r="M17" s="17"/>
      <c r="N17" s="17"/>
      <c r="O17" s="17"/>
      <c r="P17" s="17"/>
      <c r="Q17" s="10">
        <f t="shared" si="8"/>
        <v>122.38800000000001</v>
      </c>
      <c r="R17" s="22"/>
      <c r="S17" s="17"/>
      <c r="T17" s="7">
        <v>2.4889000000000001</v>
      </c>
      <c r="U17" s="7">
        <v>4</v>
      </c>
    </row>
    <row r="18" spans="1:21" ht="15" thickBot="1" x14ac:dyDescent="0.35">
      <c r="A18" s="27"/>
      <c r="B18" s="3" t="s">
        <v>17</v>
      </c>
      <c r="C18" s="3">
        <f t="shared" si="21"/>
        <v>20</v>
      </c>
      <c r="D18" s="3">
        <v>20</v>
      </c>
      <c r="E18" s="3">
        <v>40</v>
      </c>
      <c r="F18" s="4">
        <v>20</v>
      </c>
      <c r="G18" s="3">
        <v>5</v>
      </c>
      <c r="H18" s="3">
        <v>0</v>
      </c>
      <c r="I18" s="12">
        <v>22.838000000000001</v>
      </c>
      <c r="J18" s="11">
        <v>2.9144000000000001</v>
      </c>
      <c r="K18" s="5">
        <f t="shared" si="2"/>
        <v>3.2786999999999997</v>
      </c>
      <c r="L18" s="17"/>
      <c r="M18" s="17"/>
      <c r="N18" s="17"/>
      <c r="O18" s="17"/>
      <c r="P18" s="17"/>
      <c r="Q18" s="10">
        <f t="shared" si="8"/>
        <v>126.80200000000002</v>
      </c>
      <c r="R18" s="22"/>
      <c r="S18" s="17"/>
      <c r="T18" s="7">
        <v>2.0346000000000002</v>
      </c>
      <c r="U18" s="7">
        <v>6</v>
      </c>
    </row>
    <row r="19" spans="1:21" ht="15" thickBot="1" x14ac:dyDescent="0.35">
      <c r="A19" s="28"/>
      <c r="B19" s="3" t="s">
        <v>18</v>
      </c>
      <c r="C19" s="3">
        <f t="shared" si="21"/>
        <v>20</v>
      </c>
      <c r="D19" s="3">
        <v>20</v>
      </c>
      <c r="E19" s="3">
        <v>40</v>
      </c>
      <c r="F19" s="4">
        <v>20</v>
      </c>
      <c r="G19" s="3">
        <v>5</v>
      </c>
      <c r="H19" s="3">
        <v>9</v>
      </c>
      <c r="I19" s="12">
        <v>22.097000000000001</v>
      </c>
      <c r="J19" s="11">
        <v>2.8066</v>
      </c>
      <c r="K19" s="5">
        <f t="shared" si="2"/>
        <v>3.1574249999999999</v>
      </c>
      <c r="L19" s="18"/>
      <c r="M19" s="18"/>
      <c r="N19" s="18"/>
      <c r="O19" s="18"/>
      <c r="P19" s="18"/>
      <c r="Q19" s="10">
        <f t="shared" si="8"/>
        <v>122.423</v>
      </c>
      <c r="R19" s="23"/>
      <c r="S19" s="18"/>
      <c r="T19" s="7">
        <v>1.8894</v>
      </c>
      <c r="U19" s="7">
        <v>6</v>
      </c>
    </row>
    <row r="20" spans="1:21" ht="15" thickBot="1" x14ac:dyDescent="0.35">
      <c r="A20" s="26" t="s">
        <v>28</v>
      </c>
      <c r="B20" s="3" t="s">
        <v>15</v>
      </c>
      <c r="C20" s="3">
        <f>E20-D20</f>
        <v>20</v>
      </c>
      <c r="D20" s="3">
        <v>20</v>
      </c>
      <c r="E20" s="3">
        <v>40</v>
      </c>
      <c r="F20" s="4">
        <v>20</v>
      </c>
      <c r="G20" s="3">
        <v>5</v>
      </c>
      <c r="H20" s="3">
        <v>0</v>
      </c>
      <c r="I20" s="12">
        <v>21.167000000000002</v>
      </c>
      <c r="J20" s="11">
        <v>2.9809000000000001</v>
      </c>
      <c r="K20" s="10">
        <f t="shared" si="2"/>
        <v>3.3535124999999999</v>
      </c>
      <c r="L20" s="16">
        <f t="shared" ref="L20" si="22">(E20*K20+E21*K21+E22*K22+E23*K23)/160</f>
        <v>3.16681875</v>
      </c>
      <c r="M20" s="16">
        <f t="shared" ref="M20" si="23">(J20+J21+J22+J23)*20</f>
        <v>225.196</v>
      </c>
      <c r="N20" s="16">
        <f>((M20-M16)/M16)*100</f>
        <v>-0.73174172162076234</v>
      </c>
      <c r="O20" s="16">
        <f t="shared" ref="O20" si="24">3*(I20+I21+I22+I23)</f>
        <v>267.14400000000001</v>
      </c>
      <c r="P20" s="16">
        <f>((O20-O16)/O16)*100</f>
        <v>-0.27326076244231323</v>
      </c>
      <c r="Q20" s="10">
        <f t="shared" si="8"/>
        <v>123.119</v>
      </c>
      <c r="R20" s="21">
        <f t="shared" ref="R20" si="25">SUM(Q20:Q23)</f>
        <v>492.34000000000003</v>
      </c>
      <c r="S20" s="16">
        <f>((R20-R16)/R16)*100</f>
        <v>-0.48349409377198072</v>
      </c>
      <c r="T20" s="7">
        <v>1.7506999999999999</v>
      </c>
      <c r="U20" s="7">
        <v>8</v>
      </c>
    </row>
    <row r="21" spans="1:21" ht="15" thickBot="1" x14ac:dyDescent="0.35">
      <c r="A21" s="27"/>
      <c r="B21" s="3" t="s">
        <v>16</v>
      </c>
      <c r="C21" s="3">
        <f t="shared" ref="C21:C23" si="26">E21-D21</f>
        <v>20</v>
      </c>
      <c r="D21" s="3">
        <v>20</v>
      </c>
      <c r="E21" s="3">
        <v>40</v>
      </c>
      <c r="F21" s="4">
        <v>20</v>
      </c>
      <c r="G21" s="3">
        <v>6</v>
      </c>
      <c r="H21" s="3">
        <v>0</v>
      </c>
      <c r="I21" s="12">
        <v>22.946000000000002</v>
      </c>
      <c r="J21" s="11">
        <v>2.5579000000000001</v>
      </c>
      <c r="K21" s="10">
        <f t="shared" si="2"/>
        <v>2.8776375000000001</v>
      </c>
      <c r="L21" s="17"/>
      <c r="M21" s="17"/>
      <c r="N21" s="17"/>
      <c r="O21" s="17"/>
      <c r="P21" s="17"/>
      <c r="Q21" s="10">
        <f t="shared" si="8"/>
        <v>119.99600000000001</v>
      </c>
      <c r="R21" s="22"/>
      <c r="S21" s="17"/>
      <c r="T21" s="7">
        <v>2.52</v>
      </c>
      <c r="U21" s="7">
        <v>5</v>
      </c>
    </row>
    <row r="22" spans="1:21" ht="15" thickBot="1" x14ac:dyDescent="0.35">
      <c r="A22" s="27"/>
      <c r="B22" s="3" t="s">
        <v>17</v>
      </c>
      <c r="C22" s="3">
        <f t="shared" si="26"/>
        <v>20</v>
      </c>
      <c r="D22" s="3">
        <v>20</v>
      </c>
      <c r="E22" s="3">
        <v>40</v>
      </c>
      <c r="F22" s="4">
        <v>20</v>
      </c>
      <c r="G22" s="3">
        <v>5</v>
      </c>
      <c r="H22" s="3">
        <v>0</v>
      </c>
      <c r="I22" s="9">
        <v>22.838000000000001</v>
      </c>
      <c r="J22" s="11">
        <v>2.9144000000000001</v>
      </c>
      <c r="K22" s="10">
        <f t="shared" si="2"/>
        <v>3.2786999999999997</v>
      </c>
      <c r="L22" s="17"/>
      <c r="M22" s="17"/>
      <c r="N22" s="17"/>
      <c r="O22" s="17"/>
      <c r="P22" s="17"/>
      <c r="Q22" s="10">
        <f t="shared" si="8"/>
        <v>126.80200000000002</v>
      </c>
      <c r="R22" s="22"/>
      <c r="S22" s="17"/>
      <c r="T22" s="7">
        <v>2.0346000000000002</v>
      </c>
      <c r="U22" s="7">
        <v>6</v>
      </c>
    </row>
    <row r="23" spans="1:21" ht="15" thickBot="1" x14ac:dyDescent="0.35">
      <c r="A23" s="28"/>
      <c r="B23" s="3" t="s">
        <v>18</v>
      </c>
      <c r="C23" s="3">
        <f t="shared" si="26"/>
        <v>20</v>
      </c>
      <c r="D23" s="3">
        <v>20</v>
      </c>
      <c r="E23" s="3">
        <v>40</v>
      </c>
      <c r="F23" s="4">
        <v>20</v>
      </c>
      <c r="G23" s="3">
        <v>5</v>
      </c>
      <c r="H23" s="3">
        <v>9</v>
      </c>
      <c r="I23" s="12">
        <v>22.097000000000001</v>
      </c>
      <c r="J23" s="11">
        <v>2.8066</v>
      </c>
      <c r="K23" s="10">
        <f t="shared" si="2"/>
        <v>3.1574249999999999</v>
      </c>
      <c r="L23" s="18"/>
      <c r="M23" s="18"/>
      <c r="N23" s="18"/>
      <c r="O23" s="18"/>
      <c r="P23" s="18"/>
      <c r="Q23" s="10">
        <f t="shared" si="8"/>
        <v>122.423</v>
      </c>
      <c r="R23" s="23"/>
      <c r="S23" s="18"/>
      <c r="T23" s="7">
        <v>1.8894</v>
      </c>
      <c r="U23" s="7">
        <v>6</v>
      </c>
    </row>
    <row r="24" spans="1:21" ht="15" thickBot="1" x14ac:dyDescent="0.35">
      <c r="A24" s="26" t="s">
        <v>29</v>
      </c>
      <c r="B24" s="3" t="s">
        <v>32</v>
      </c>
      <c r="C24" s="3">
        <f t="shared" ref="C24:C35" si="27">E24-D24</f>
        <v>20</v>
      </c>
      <c r="D24" s="3">
        <v>20</v>
      </c>
      <c r="E24" s="3">
        <v>40</v>
      </c>
      <c r="F24" s="4">
        <v>20</v>
      </c>
      <c r="G24" s="3">
        <v>5</v>
      </c>
      <c r="H24" s="3">
        <v>0</v>
      </c>
      <c r="I24" s="12">
        <v>21.167000000000002</v>
      </c>
      <c r="J24" s="11">
        <v>2.9809000000000001</v>
      </c>
      <c r="K24" s="10">
        <f t="shared" si="2"/>
        <v>3.3535124999999999</v>
      </c>
      <c r="L24" s="16">
        <f t="shared" ref="L24:L32" si="28">(E24*K24+E25*K25+E26*K26+E27*K27)/160</f>
        <v>3.16681875</v>
      </c>
      <c r="M24" s="16">
        <f t="shared" ref="M24:M32" si="29">(J24+J25+J26+J27)*20</f>
        <v>225.196</v>
      </c>
      <c r="N24" s="16">
        <f t="shared" ref="N24" si="30">((M24-M20)/M20)*100</f>
        <v>0</v>
      </c>
      <c r="O24" s="16">
        <f t="shared" ref="O24" si="31">3*(I24+I25+I26+I27)</f>
        <v>267.14400000000001</v>
      </c>
      <c r="P24" s="16">
        <f t="shared" ref="P24" si="32">((O24-O20)/O20)*100</f>
        <v>0</v>
      </c>
      <c r="Q24" s="10">
        <f t="shared" si="8"/>
        <v>123.119</v>
      </c>
      <c r="R24" s="21">
        <f t="shared" ref="R24" si="33">SUM(Q24:Q27)</f>
        <v>492.34000000000003</v>
      </c>
      <c r="S24" s="16">
        <f t="shared" ref="S24" si="34">((R24-R20)/R20)*100</f>
        <v>0</v>
      </c>
      <c r="T24" s="7">
        <v>1.7506999999999999</v>
      </c>
      <c r="U24" s="7">
        <v>8</v>
      </c>
    </row>
    <row r="25" spans="1:21" ht="15" thickBot="1" x14ac:dyDescent="0.35">
      <c r="A25" s="27"/>
      <c r="B25" s="3" t="s">
        <v>33</v>
      </c>
      <c r="C25" s="3">
        <f t="shared" si="27"/>
        <v>20</v>
      </c>
      <c r="D25" s="3">
        <v>20</v>
      </c>
      <c r="E25" s="3">
        <v>40</v>
      </c>
      <c r="F25" s="4">
        <v>20</v>
      </c>
      <c r="G25" s="3">
        <v>6</v>
      </c>
      <c r="H25" s="3">
        <v>0</v>
      </c>
      <c r="I25" s="12">
        <v>22.946000000000002</v>
      </c>
      <c r="J25" s="11">
        <v>2.5579000000000001</v>
      </c>
      <c r="K25" s="10">
        <f t="shared" si="2"/>
        <v>2.8776375000000001</v>
      </c>
      <c r="L25" s="17"/>
      <c r="M25" s="17"/>
      <c r="N25" s="17"/>
      <c r="O25" s="17"/>
      <c r="P25" s="17"/>
      <c r="Q25" s="10">
        <f t="shared" si="8"/>
        <v>119.99600000000001</v>
      </c>
      <c r="R25" s="22"/>
      <c r="S25" s="17"/>
      <c r="T25" s="7">
        <v>2.52</v>
      </c>
      <c r="U25" s="7">
        <v>5</v>
      </c>
    </row>
    <row r="26" spans="1:21" ht="15" thickBot="1" x14ac:dyDescent="0.35">
      <c r="A26" s="27"/>
      <c r="B26" s="3" t="s">
        <v>34</v>
      </c>
      <c r="C26" s="3">
        <f t="shared" si="27"/>
        <v>20</v>
      </c>
      <c r="D26" s="3">
        <v>20</v>
      </c>
      <c r="E26" s="3">
        <v>40</v>
      </c>
      <c r="F26" s="4">
        <v>20</v>
      </c>
      <c r="G26" s="3">
        <v>5</v>
      </c>
      <c r="H26" s="3">
        <v>0</v>
      </c>
      <c r="I26" s="12">
        <v>22.838000000000001</v>
      </c>
      <c r="J26" s="11">
        <v>2.9144000000000001</v>
      </c>
      <c r="K26" s="10">
        <f t="shared" si="2"/>
        <v>3.2786999999999997</v>
      </c>
      <c r="L26" s="17"/>
      <c r="M26" s="17"/>
      <c r="N26" s="17"/>
      <c r="O26" s="17"/>
      <c r="P26" s="17"/>
      <c r="Q26" s="10">
        <f t="shared" si="8"/>
        <v>126.80200000000002</v>
      </c>
      <c r="R26" s="22"/>
      <c r="S26" s="17"/>
      <c r="T26" s="7">
        <v>2.0346000000000002</v>
      </c>
      <c r="U26" s="7">
        <v>6</v>
      </c>
    </row>
    <row r="27" spans="1:21" ht="15" thickBot="1" x14ac:dyDescent="0.35">
      <c r="A27" s="28"/>
      <c r="B27" s="3" t="s">
        <v>35</v>
      </c>
      <c r="C27" s="3">
        <f t="shared" si="27"/>
        <v>20</v>
      </c>
      <c r="D27" s="3">
        <v>20</v>
      </c>
      <c r="E27" s="3">
        <v>40</v>
      </c>
      <c r="F27" s="4">
        <v>20</v>
      </c>
      <c r="G27" s="3">
        <v>5</v>
      </c>
      <c r="H27" s="3">
        <v>9</v>
      </c>
      <c r="I27" s="12">
        <v>22.097000000000001</v>
      </c>
      <c r="J27" s="11">
        <v>2.8066</v>
      </c>
      <c r="K27" s="10">
        <f t="shared" si="2"/>
        <v>3.1574249999999999</v>
      </c>
      <c r="L27" s="18"/>
      <c r="M27" s="18"/>
      <c r="N27" s="18"/>
      <c r="O27" s="18"/>
      <c r="P27" s="18"/>
      <c r="Q27" s="10">
        <f t="shared" si="8"/>
        <v>122.423</v>
      </c>
      <c r="R27" s="23"/>
      <c r="S27" s="18"/>
      <c r="T27" s="7">
        <v>1.8894</v>
      </c>
      <c r="U27" s="7">
        <v>6</v>
      </c>
    </row>
    <row r="28" spans="1:21" ht="15" thickBot="1" x14ac:dyDescent="0.35">
      <c r="A28" s="26" t="s">
        <v>30</v>
      </c>
      <c r="B28" s="3" t="s">
        <v>36</v>
      </c>
      <c r="C28" s="3">
        <f t="shared" si="27"/>
        <v>20</v>
      </c>
      <c r="D28" s="3">
        <v>20</v>
      </c>
      <c r="E28" s="3">
        <v>40</v>
      </c>
      <c r="F28" s="4">
        <v>20</v>
      </c>
      <c r="G28" s="3">
        <v>5</v>
      </c>
      <c r="H28" s="3">
        <v>0</v>
      </c>
      <c r="I28" s="12">
        <v>21.167000000000002</v>
      </c>
      <c r="J28" s="11">
        <v>2.9809000000000001</v>
      </c>
      <c r="K28" s="10">
        <f t="shared" si="2"/>
        <v>3.3535124999999999</v>
      </c>
      <c r="L28" s="16">
        <f t="shared" si="28"/>
        <v>3.16681875</v>
      </c>
      <c r="M28" s="16">
        <f t="shared" si="29"/>
        <v>225.196</v>
      </c>
      <c r="N28" s="16">
        <f t="shared" ref="N28" si="35">((M28-M24)/M24)*100</f>
        <v>0</v>
      </c>
      <c r="O28" s="16">
        <f t="shared" ref="O28" si="36">3*(I28+I29+I30+I31)</f>
        <v>267.14400000000001</v>
      </c>
      <c r="P28" s="16">
        <f t="shared" ref="P28" si="37">((O28-O24)/O24)*100</f>
        <v>0</v>
      </c>
      <c r="Q28" s="10">
        <f t="shared" si="8"/>
        <v>123.119</v>
      </c>
      <c r="R28" s="21">
        <f t="shared" ref="R28" si="38">SUM(Q28:Q31)</f>
        <v>492.34000000000003</v>
      </c>
      <c r="S28" s="16">
        <f t="shared" ref="S28" si="39">((R28-R24)/R24)*100</f>
        <v>0</v>
      </c>
      <c r="T28" s="7">
        <v>1.7506999999999999</v>
      </c>
      <c r="U28" s="7">
        <v>8</v>
      </c>
    </row>
    <row r="29" spans="1:21" ht="15" thickBot="1" x14ac:dyDescent="0.35">
      <c r="A29" s="27"/>
      <c r="B29" s="3" t="s">
        <v>37</v>
      </c>
      <c r="C29" s="3">
        <f t="shared" si="27"/>
        <v>20</v>
      </c>
      <c r="D29" s="3">
        <v>20</v>
      </c>
      <c r="E29" s="3">
        <v>40</v>
      </c>
      <c r="F29" s="4">
        <v>20</v>
      </c>
      <c r="G29" s="3">
        <v>6</v>
      </c>
      <c r="H29" s="3">
        <v>0</v>
      </c>
      <c r="I29" s="12">
        <v>22.946000000000002</v>
      </c>
      <c r="J29" s="11">
        <v>2.5579000000000001</v>
      </c>
      <c r="K29" s="10">
        <f t="shared" si="2"/>
        <v>2.8776375000000001</v>
      </c>
      <c r="L29" s="17"/>
      <c r="M29" s="17"/>
      <c r="N29" s="17"/>
      <c r="O29" s="17"/>
      <c r="P29" s="17"/>
      <c r="Q29" s="10">
        <f t="shared" si="8"/>
        <v>119.99600000000001</v>
      </c>
      <c r="R29" s="22"/>
      <c r="S29" s="17"/>
      <c r="T29" s="7">
        <v>2.52</v>
      </c>
      <c r="U29" s="7">
        <v>5</v>
      </c>
    </row>
    <row r="30" spans="1:21" ht="15" thickBot="1" x14ac:dyDescent="0.35">
      <c r="A30" s="27"/>
      <c r="B30" s="3" t="s">
        <v>38</v>
      </c>
      <c r="C30" s="3">
        <f t="shared" si="27"/>
        <v>20</v>
      </c>
      <c r="D30" s="3">
        <v>20</v>
      </c>
      <c r="E30" s="3">
        <v>40</v>
      </c>
      <c r="F30" s="4">
        <v>20</v>
      </c>
      <c r="G30" s="3">
        <v>5</v>
      </c>
      <c r="H30" s="3">
        <v>0</v>
      </c>
      <c r="I30" s="12">
        <v>22.838000000000001</v>
      </c>
      <c r="J30" s="11">
        <v>2.9144000000000001</v>
      </c>
      <c r="K30" s="10">
        <f t="shared" si="2"/>
        <v>3.2786999999999997</v>
      </c>
      <c r="L30" s="17"/>
      <c r="M30" s="17"/>
      <c r="N30" s="17"/>
      <c r="O30" s="17"/>
      <c r="P30" s="17"/>
      <c r="Q30" s="10">
        <f t="shared" si="8"/>
        <v>126.80200000000002</v>
      </c>
      <c r="R30" s="22"/>
      <c r="S30" s="17"/>
      <c r="T30" s="7">
        <v>2.0346000000000002</v>
      </c>
      <c r="U30" s="7">
        <v>6</v>
      </c>
    </row>
    <row r="31" spans="1:21" ht="15" thickBot="1" x14ac:dyDescent="0.35">
      <c r="A31" s="28"/>
      <c r="B31" s="3" t="s">
        <v>39</v>
      </c>
      <c r="C31" s="3">
        <f t="shared" si="27"/>
        <v>20</v>
      </c>
      <c r="D31" s="3">
        <v>20</v>
      </c>
      <c r="E31" s="3">
        <v>40</v>
      </c>
      <c r="F31" s="4">
        <v>20</v>
      </c>
      <c r="G31" s="3">
        <v>5</v>
      </c>
      <c r="H31" s="3">
        <v>9</v>
      </c>
      <c r="I31" s="12">
        <v>22.097000000000001</v>
      </c>
      <c r="J31" s="11">
        <v>2.8066</v>
      </c>
      <c r="K31" s="10">
        <f t="shared" si="2"/>
        <v>3.1574249999999999</v>
      </c>
      <c r="L31" s="18"/>
      <c r="M31" s="18"/>
      <c r="N31" s="18"/>
      <c r="O31" s="18"/>
      <c r="P31" s="18"/>
      <c r="Q31" s="10">
        <f t="shared" si="8"/>
        <v>122.423</v>
      </c>
      <c r="R31" s="23"/>
      <c r="S31" s="18"/>
      <c r="T31" s="7">
        <v>1.8894</v>
      </c>
      <c r="U31" s="7">
        <v>6</v>
      </c>
    </row>
    <row r="32" spans="1:21" ht="15" thickBot="1" x14ac:dyDescent="0.35">
      <c r="A32" s="26" t="s">
        <v>31</v>
      </c>
      <c r="B32" s="3" t="s">
        <v>40</v>
      </c>
      <c r="C32" s="3">
        <f t="shared" si="27"/>
        <v>20</v>
      </c>
      <c r="D32" s="3">
        <v>20</v>
      </c>
      <c r="E32" s="3">
        <v>40</v>
      </c>
      <c r="F32" s="4">
        <v>20</v>
      </c>
      <c r="G32" s="3">
        <v>5</v>
      </c>
      <c r="H32" s="3">
        <v>0</v>
      </c>
      <c r="I32" s="12">
        <v>21.167000000000002</v>
      </c>
      <c r="J32" s="11">
        <v>2.9809000000000001</v>
      </c>
      <c r="K32" s="10">
        <f t="shared" si="2"/>
        <v>3.3535124999999999</v>
      </c>
      <c r="L32" s="16">
        <f t="shared" si="28"/>
        <v>3.16681875</v>
      </c>
      <c r="M32" s="16">
        <f t="shared" si="29"/>
        <v>225.196</v>
      </c>
      <c r="N32" s="16">
        <f t="shared" ref="N32" si="40">((M32-M28)/M28)*100</f>
        <v>0</v>
      </c>
      <c r="O32" s="16">
        <f t="shared" ref="O32" si="41">3*(I32+I33+I34+I35)</f>
        <v>267.14400000000001</v>
      </c>
      <c r="P32" s="16">
        <f t="shared" ref="P32" si="42">((O32-O28)/O28)*100</f>
        <v>0</v>
      </c>
      <c r="Q32" s="10">
        <f t="shared" si="8"/>
        <v>123.119</v>
      </c>
      <c r="R32" s="21">
        <f t="shared" ref="R32" si="43">SUM(Q32:Q35)</f>
        <v>492.34000000000003</v>
      </c>
      <c r="S32" s="16">
        <f t="shared" ref="S32" si="44">((R32-R28)/R28)*100</f>
        <v>0</v>
      </c>
      <c r="T32" s="7">
        <v>1.7506999999999999</v>
      </c>
      <c r="U32" s="7">
        <v>8</v>
      </c>
    </row>
    <row r="33" spans="1:21" ht="15" thickBot="1" x14ac:dyDescent="0.35">
      <c r="A33" s="27"/>
      <c r="B33" s="3" t="s">
        <v>41</v>
      </c>
      <c r="C33" s="3">
        <f t="shared" si="27"/>
        <v>20</v>
      </c>
      <c r="D33" s="3">
        <v>20</v>
      </c>
      <c r="E33" s="3">
        <v>40</v>
      </c>
      <c r="F33" s="4">
        <v>20</v>
      </c>
      <c r="G33" s="3">
        <v>6</v>
      </c>
      <c r="H33" s="3">
        <v>0</v>
      </c>
      <c r="I33" s="12">
        <v>22.946000000000002</v>
      </c>
      <c r="J33" s="11">
        <v>2.5579000000000001</v>
      </c>
      <c r="K33" s="10">
        <f t="shared" si="2"/>
        <v>2.8776375000000001</v>
      </c>
      <c r="L33" s="17"/>
      <c r="M33" s="17"/>
      <c r="N33" s="17"/>
      <c r="O33" s="17"/>
      <c r="P33" s="17"/>
      <c r="Q33" s="10">
        <f t="shared" si="8"/>
        <v>119.99600000000001</v>
      </c>
      <c r="R33" s="22"/>
      <c r="S33" s="17"/>
      <c r="T33" s="7">
        <v>2.52</v>
      </c>
      <c r="U33" s="7">
        <v>5</v>
      </c>
    </row>
    <row r="34" spans="1:21" ht="15" thickBot="1" x14ac:dyDescent="0.35">
      <c r="A34" s="27"/>
      <c r="B34" s="3" t="s">
        <v>42</v>
      </c>
      <c r="C34" s="3">
        <f t="shared" si="27"/>
        <v>20</v>
      </c>
      <c r="D34" s="3">
        <v>20</v>
      </c>
      <c r="E34" s="3">
        <v>40</v>
      </c>
      <c r="F34" s="4">
        <v>20</v>
      </c>
      <c r="G34" s="3">
        <v>5</v>
      </c>
      <c r="H34" s="3">
        <v>0</v>
      </c>
      <c r="I34" s="12">
        <v>22.838000000000001</v>
      </c>
      <c r="J34" s="11">
        <v>2.9144000000000001</v>
      </c>
      <c r="K34" s="10">
        <f t="shared" si="2"/>
        <v>3.2786999999999997</v>
      </c>
      <c r="L34" s="17"/>
      <c r="M34" s="17"/>
      <c r="N34" s="17"/>
      <c r="O34" s="17"/>
      <c r="P34" s="17"/>
      <c r="Q34" s="10">
        <f t="shared" si="8"/>
        <v>126.80200000000002</v>
      </c>
      <c r="R34" s="22"/>
      <c r="S34" s="17"/>
      <c r="T34" s="7">
        <v>2.0346000000000002</v>
      </c>
      <c r="U34" s="7">
        <v>6</v>
      </c>
    </row>
    <row r="35" spans="1:21" ht="15" thickBot="1" x14ac:dyDescent="0.35">
      <c r="A35" s="28"/>
      <c r="B35" s="3" t="s">
        <v>43</v>
      </c>
      <c r="C35" s="3">
        <f t="shared" si="27"/>
        <v>20</v>
      </c>
      <c r="D35" s="3">
        <v>20</v>
      </c>
      <c r="E35" s="3">
        <v>40</v>
      </c>
      <c r="F35" s="4">
        <v>20</v>
      </c>
      <c r="G35" s="3">
        <v>5</v>
      </c>
      <c r="H35" s="3">
        <v>0</v>
      </c>
      <c r="I35" s="12">
        <v>22.097000000000001</v>
      </c>
      <c r="J35" s="11">
        <v>2.8066</v>
      </c>
      <c r="K35" s="10">
        <f t="shared" si="2"/>
        <v>3.1574249999999999</v>
      </c>
      <c r="L35" s="18"/>
      <c r="M35" s="18"/>
      <c r="N35" s="18"/>
      <c r="O35" s="18"/>
      <c r="P35" s="18"/>
      <c r="Q35" s="10">
        <f t="shared" si="8"/>
        <v>122.423</v>
      </c>
      <c r="R35" s="23"/>
      <c r="S35" s="18"/>
      <c r="T35" s="7">
        <v>1.8894</v>
      </c>
      <c r="U35" s="7">
        <v>6</v>
      </c>
    </row>
    <row r="36" spans="1:21" ht="15" thickBot="1" x14ac:dyDescent="0.35">
      <c r="A36" s="26" t="s">
        <v>46</v>
      </c>
      <c r="B36" s="3" t="s">
        <v>15</v>
      </c>
      <c r="C36" s="3">
        <f>E36-D36</f>
        <v>20</v>
      </c>
      <c r="D36" s="3">
        <v>20</v>
      </c>
      <c r="E36" s="3">
        <v>40</v>
      </c>
      <c r="F36" s="4">
        <v>20</v>
      </c>
      <c r="G36" s="3">
        <v>5</v>
      </c>
      <c r="H36" s="3">
        <v>0</v>
      </c>
      <c r="I36" s="12">
        <v>21.167000000000002</v>
      </c>
      <c r="J36" s="11">
        <v>2.9809000000000001</v>
      </c>
      <c r="K36" s="6">
        <f t="shared" ref="K36:K39" si="45">J36*45/E36</f>
        <v>3.3535124999999999</v>
      </c>
      <c r="L36" s="16">
        <f t="shared" ref="L36" si="46">(E36*K36+E37*K37+E38*K38+E39*K39)/160</f>
        <v>3.16681875</v>
      </c>
      <c r="M36" s="16">
        <f t="shared" ref="M36" si="47">(J36+J37+J38+J39)*20</f>
        <v>225.196</v>
      </c>
      <c r="N36" s="16">
        <f>((M36-M16)/M16)*100</f>
        <v>-0.73174172162076234</v>
      </c>
      <c r="O36" s="16">
        <f t="shared" ref="O36" si="48">3*(I36+I37+I38+I39)</f>
        <v>267.14400000000001</v>
      </c>
      <c r="P36" s="16">
        <f>((O36-O16)/O16)*100</f>
        <v>-0.27326076244231323</v>
      </c>
      <c r="Q36" s="10">
        <f t="shared" si="8"/>
        <v>123.119</v>
      </c>
      <c r="R36" s="21">
        <f t="shared" ref="R36" si="49">SUM(Q36:Q39)</f>
        <v>492.34000000000003</v>
      </c>
      <c r="S36" s="16">
        <f>((R36-R16)/R16)*100</f>
        <v>-0.48349409377198072</v>
      </c>
      <c r="T36" s="7">
        <v>1.7506999999999999</v>
      </c>
      <c r="U36" s="7">
        <v>8</v>
      </c>
    </row>
    <row r="37" spans="1:21" ht="15" thickBot="1" x14ac:dyDescent="0.35">
      <c r="A37" s="27"/>
      <c r="B37" s="3" t="s">
        <v>16</v>
      </c>
      <c r="C37" s="3">
        <f t="shared" ref="C37:C39" si="50">E37-D37</f>
        <v>20</v>
      </c>
      <c r="D37" s="3">
        <v>20</v>
      </c>
      <c r="E37" s="3">
        <v>40</v>
      </c>
      <c r="F37" s="4">
        <v>20</v>
      </c>
      <c r="G37" s="3">
        <v>6</v>
      </c>
      <c r="H37" s="3">
        <v>0</v>
      </c>
      <c r="I37" s="8">
        <v>22.946000000000002</v>
      </c>
      <c r="J37" s="11">
        <v>2.5579000000000001</v>
      </c>
      <c r="K37" s="6">
        <f t="shared" si="45"/>
        <v>2.8776375000000001</v>
      </c>
      <c r="L37" s="17"/>
      <c r="M37" s="17"/>
      <c r="N37" s="17"/>
      <c r="O37" s="17"/>
      <c r="P37" s="17"/>
      <c r="Q37" s="10">
        <f t="shared" si="8"/>
        <v>119.99600000000001</v>
      </c>
      <c r="R37" s="22"/>
      <c r="S37" s="17"/>
      <c r="T37" s="7">
        <v>2.52</v>
      </c>
      <c r="U37" s="7">
        <v>5</v>
      </c>
    </row>
    <row r="38" spans="1:21" ht="15" thickBot="1" x14ac:dyDescent="0.35">
      <c r="A38" s="27"/>
      <c r="B38" s="3" t="s">
        <v>17</v>
      </c>
      <c r="C38" s="3">
        <f t="shared" si="50"/>
        <v>20</v>
      </c>
      <c r="D38" s="3">
        <v>20</v>
      </c>
      <c r="E38" s="3">
        <v>40</v>
      </c>
      <c r="F38" s="4">
        <v>20</v>
      </c>
      <c r="G38" s="3">
        <v>5</v>
      </c>
      <c r="H38" s="3">
        <v>0</v>
      </c>
      <c r="I38" s="12">
        <v>22.838000000000001</v>
      </c>
      <c r="J38" s="11">
        <v>2.9144000000000001</v>
      </c>
      <c r="K38" s="6">
        <f t="shared" si="45"/>
        <v>3.2786999999999997</v>
      </c>
      <c r="L38" s="17"/>
      <c r="M38" s="17"/>
      <c r="N38" s="17"/>
      <c r="O38" s="17"/>
      <c r="P38" s="17"/>
      <c r="Q38" s="10">
        <f t="shared" si="8"/>
        <v>126.80200000000002</v>
      </c>
      <c r="R38" s="22"/>
      <c r="S38" s="17"/>
      <c r="T38" s="7">
        <v>2.0346000000000002</v>
      </c>
      <c r="U38" s="7">
        <v>6</v>
      </c>
    </row>
    <row r="39" spans="1:21" ht="15" thickBot="1" x14ac:dyDescent="0.35">
      <c r="A39" s="28"/>
      <c r="B39" s="3" t="s">
        <v>18</v>
      </c>
      <c r="C39" s="3">
        <f t="shared" si="50"/>
        <v>20</v>
      </c>
      <c r="D39" s="3">
        <v>20</v>
      </c>
      <c r="E39" s="3">
        <v>40</v>
      </c>
      <c r="F39" s="4">
        <v>20</v>
      </c>
      <c r="G39" s="3">
        <v>5</v>
      </c>
      <c r="H39" s="3">
        <v>0</v>
      </c>
      <c r="I39" s="8">
        <v>22.097000000000001</v>
      </c>
      <c r="J39" s="11">
        <v>2.8066</v>
      </c>
      <c r="K39" s="6">
        <f t="shared" si="45"/>
        <v>3.1574249999999999</v>
      </c>
      <c r="L39" s="18"/>
      <c r="M39" s="18"/>
      <c r="N39" s="18"/>
      <c r="O39" s="18"/>
      <c r="P39" s="18"/>
      <c r="Q39" s="10">
        <f t="shared" si="8"/>
        <v>122.423</v>
      </c>
      <c r="R39" s="23"/>
      <c r="S39" s="18"/>
      <c r="T39" s="7">
        <v>1.8894</v>
      </c>
      <c r="U39" s="7">
        <v>6</v>
      </c>
    </row>
  </sheetData>
  <mergeCells count="92">
    <mergeCell ref="S24:S27"/>
    <mergeCell ref="R28:R31"/>
    <mergeCell ref="S28:S31"/>
    <mergeCell ref="R32:R35"/>
    <mergeCell ref="S32:S35"/>
    <mergeCell ref="A28:A31"/>
    <mergeCell ref="A32:A35"/>
    <mergeCell ref="L24:L27"/>
    <mergeCell ref="L28:L31"/>
    <mergeCell ref="L32:L35"/>
    <mergeCell ref="A16:A19"/>
    <mergeCell ref="L16:L19"/>
    <mergeCell ref="R16:R19"/>
    <mergeCell ref="A36:A39"/>
    <mergeCell ref="L36:L39"/>
    <mergeCell ref="R36:R39"/>
    <mergeCell ref="M36:M39"/>
    <mergeCell ref="O36:O39"/>
    <mergeCell ref="A20:A23"/>
    <mergeCell ref="L20:L23"/>
    <mergeCell ref="P20:P23"/>
    <mergeCell ref="M20:M23"/>
    <mergeCell ref="N20:N23"/>
    <mergeCell ref="O20:O23"/>
    <mergeCell ref="R20:R23"/>
    <mergeCell ref="A24:A27"/>
    <mergeCell ref="A4:A7"/>
    <mergeCell ref="L4:L7"/>
    <mergeCell ref="R4:R7"/>
    <mergeCell ref="A12:A15"/>
    <mergeCell ref="L12:L15"/>
    <mergeCell ref="R12:R15"/>
    <mergeCell ref="A8:A11"/>
    <mergeCell ref="L8:L11"/>
    <mergeCell ref="R8:R11"/>
    <mergeCell ref="A2:A3"/>
    <mergeCell ref="B2:B3"/>
    <mergeCell ref="C2:C3"/>
    <mergeCell ref="D2:D3"/>
    <mergeCell ref="E2:E3"/>
    <mergeCell ref="F2:F3"/>
    <mergeCell ref="R2:R3"/>
    <mergeCell ref="M2:M3"/>
    <mergeCell ref="O2:O3"/>
    <mergeCell ref="M4:M7"/>
    <mergeCell ref="O4:O7"/>
    <mergeCell ref="N4:N7"/>
    <mergeCell ref="P4:P7"/>
    <mergeCell ref="N2:N3"/>
    <mergeCell ref="P2:P3"/>
    <mergeCell ref="G2:G3"/>
    <mergeCell ref="I2:I3"/>
    <mergeCell ref="J2:J3"/>
    <mergeCell ref="K2:K3"/>
    <mergeCell ref="L2:L3"/>
    <mergeCell ref="Q2:Q3"/>
    <mergeCell ref="S36:S39"/>
    <mergeCell ref="S20:S23"/>
    <mergeCell ref="R24:R27"/>
    <mergeCell ref="M8:M11"/>
    <mergeCell ref="O8:O11"/>
    <mergeCell ref="M12:M15"/>
    <mergeCell ref="O12:O15"/>
    <mergeCell ref="M16:M19"/>
    <mergeCell ref="O16:O19"/>
    <mergeCell ref="M24:M27"/>
    <mergeCell ref="M28:M31"/>
    <mergeCell ref="M32:M35"/>
    <mergeCell ref="P24:P27"/>
    <mergeCell ref="P28:P31"/>
    <mergeCell ref="P32:P35"/>
    <mergeCell ref="N24:N27"/>
    <mergeCell ref="N36:N39"/>
    <mergeCell ref="P36:P39"/>
    <mergeCell ref="P16:P19"/>
    <mergeCell ref="P12:P15"/>
    <mergeCell ref="P8:P11"/>
    <mergeCell ref="O24:O27"/>
    <mergeCell ref="N28:N31"/>
    <mergeCell ref="O28:O31"/>
    <mergeCell ref="N32:N35"/>
    <mergeCell ref="O32:O35"/>
    <mergeCell ref="U2:U3"/>
    <mergeCell ref="S2:S3"/>
    <mergeCell ref="N8:N11"/>
    <mergeCell ref="N12:N15"/>
    <mergeCell ref="N16:N19"/>
    <mergeCell ref="S4:S7"/>
    <mergeCell ref="S8:S11"/>
    <mergeCell ref="S12:S15"/>
    <mergeCell ref="S16:S19"/>
    <mergeCell ref="T2:T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Demand 160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Amirreza Nickkar</dc:creator>
  <cp:lastModifiedBy/>
  <dcterms:created xsi:type="dcterms:W3CDTF">2015-06-05T18:17:20Z</dcterms:created>
  <dcterms:modified xsi:type="dcterms:W3CDTF">2018-07-13T13:33:45Z</dcterms:modified>
</cp:coreProperties>
</file>